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Sheet1" sheetId="1" r:id="rId1"/>
    <sheet name="Sheet2" sheetId="2" r:id="rId2"/>
    <sheet name="Sheet3" sheetId="3" r:id="rId3"/>
  </sheets>
  <definedNames>
    <definedName name="_xlnm.Print_Titles" localSheetId="0">Sheet1!$4:$6</definedName>
  </definedNames>
  <calcPr calcId="144525"/>
</workbook>
</file>

<file path=xl/calcChain.xml><?xml version="1.0" encoding="utf-8"?>
<calcChain xmlns="http://schemas.openxmlformats.org/spreadsheetml/2006/main">
  <c r="D17" i="1" l="1"/>
  <c r="O19" i="1" l="1"/>
  <c r="D18" i="1"/>
  <c r="F7" i="1"/>
  <c r="C7" i="1"/>
  <c r="O20" i="1"/>
  <c r="P20" i="1" s="1"/>
  <c r="N20" i="1"/>
  <c r="F16" i="1"/>
  <c r="I16" i="1"/>
  <c r="H11" i="1" l="1"/>
  <c r="L11" i="1"/>
  <c r="G15" i="1" l="1"/>
  <c r="G7" i="1" s="1"/>
  <c r="E15" i="1"/>
  <c r="E7" i="1" s="1"/>
  <c r="G18" i="1"/>
  <c r="E18" i="1"/>
  <c r="E16" i="1" l="1"/>
  <c r="E20" i="1" s="1"/>
  <c r="H18" i="1"/>
  <c r="H15" i="1"/>
  <c r="J15" i="1" s="1"/>
  <c r="E17" i="1"/>
  <c r="G19" i="1"/>
  <c r="G16" i="1" s="1"/>
  <c r="J18" i="1" l="1"/>
  <c r="O19" i="2"/>
  <c r="M18" i="2"/>
  <c r="K19" i="2"/>
  <c r="L14" i="2"/>
  <c r="G11" i="3"/>
  <c r="M19" i="2" l="1"/>
  <c r="I19" i="2"/>
  <c r="G18" i="2"/>
  <c r="H18" i="2" s="1"/>
  <c r="E18" i="2"/>
  <c r="F18" i="2" s="1"/>
  <c r="B7" i="2"/>
  <c r="C17" i="2"/>
  <c r="C16" i="2"/>
  <c r="C18" i="2" s="1"/>
  <c r="E8" i="1"/>
  <c r="C19" i="2" l="1"/>
  <c r="D18" i="2"/>
  <c r="E19" i="2"/>
  <c r="G19" i="2"/>
  <c r="P18" i="2"/>
  <c r="L18" i="2"/>
  <c r="J18" i="2"/>
  <c r="N18" i="2"/>
  <c r="G8" i="1"/>
  <c r="E12" i="1" l="1"/>
  <c r="E14" i="1"/>
  <c r="E9" i="1"/>
  <c r="B6" i="2"/>
  <c r="B5" i="2"/>
  <c r="B4" i="2"/>
  <c r="N16" i="2" l="1"/>
  <c r="P16" i="2"/>
  <c r="L16" i="2"/>
  <c r="F16" i="2"/>
  <c r="B8" i="2"/>
  <c r="B9" i="2" s="1"/>
  <c r="J16" i="2"/>
  <c r="H16" i="2"/>
  <c r="D16" i="2"/>
  <c r="P17" i="2"/>
  <c r="L17" i="2"/>
  <c r="N17" i="2"/>
  <c r="F17" i="2"/>
  <c r="J17" i="2"/>
  <c r="H17" i="2"/>
  <c r="D17" i="2"/>
  <c r="P15" i="2"/>
  <c r="P19" i="2" s="1"/>
  <c r="P20" i="2" s="1"/>
  <c r="L15" i="2"/>
  <c r="N15" i="2"/>
  <c r="N19" i="2" s="1"/>
  <c r="N20" i="2" s="1"/>
  <c r="A23" i="2"/>
  <c r="B23" i="2" s="1"/>
  <c r="C23" i="2" s="1"/>
  <c r="J14" i="2" s="1"/>
  <c r="H15" i="2"/>
  <c r="H19" i="2" s="1"/>
  <c r="H20" i="2" s="1"/>
  <c r="D15" i="2"/>
  <c r="F15" i="2"/>
  <c r="F19" i="2" s="1"/>
  <c r="F20" i="2" s="1"/>
  <c r="J15" i="2"/>
  <c r="H19" i="1"/>
  <c r="H8" i="1"/>
  <c r="J8" i="1" s="1"/>
  <c r="F20" i="1"/>
  <c r="G9" i="1"/>
  <c r="H9" i="1" s="1"/>
  <c r="J9" i="1" s="1"/>
  <c r="G10" i="1"/>
  <c r="G11" i="1"/>
  <c r="G12" i="1"/>
  <c r="G13" i="1"/>
  <c r="G14" i="1"/>
  <c r="G17" i="1"/>
  <c r="C16" i="1"/>
  <c r="C20" i="1" s="1"/>
  <c r="J19" i="1" l="1"/>
  <c r="H17" i="1"/>
  <c r="J17" i="1" s="1"/>
  <c r="J19" i="2"/>
  <c r="J20" i="2" s="1"/>
  <c r="D19" i="2"/>
  <c r="D20" i="2" s="1"/>
  <c r="L19" i="2"/>
  <c r="L20" i="2" s="1"/>
  <c r="H10" i="1"/>
  <c r="H13" i="1"/>
  <c r="J13" i="1" s="1"/>
  <c r="H12" i="1"/>
  <c r="J12" i="1" s="1"/>
  <c r="J10" i="1" l="1"/>
  <c r="H7" i="1"/>
  <c r="J16" i="1"/>
  <c r="H16" i="1"/>
  <c r="Q20" i="2"/>
  <c r="G20" i="1"/>
  <c r="I20" i="1"/>
  <c r="J7" i="1" l="1"/>
  <c r="H14" i="1"/>
  <c r="J14" i="1" s="1"/>
  <c r="J11" i="1"/>
  <c r="J20" i="1" l="1"/>
  <c r="H20" i="1"/>
</calcChain>
</file>

<file path=xl/comments1.xml><?xml version="1.0" encoding="utf-8"?>
<comments xmlns="http://schemas.openxmlformats.org/spreadsheetml/2006/main">
  <authors>
    <author>OS</author>
  </authors>
  <commentList>
    <comment ref="G13" authorId="0">
      <text>
        <r>
          <rPr>
            <sz val="9"/>
            <color indexed="81"/>
            <rFont val="Tahoma"/>
            <family val="2"/>
          </rPr>
          <t xml:space="preserve">đất song suối
</t>
        </r>
      </text>
    </comment>
    <comment ref="I13" authorId="0">
      <text>
        <r>
          <rPr>
            <sz val="9"/>
            <color indexed="81"/>
            <rFont val="Tahoma"/>
            <family val="2"/>
          </rPr>
          <t xml:space="preserve">đất song suối
</t>
        </r>
      </text>
    </comment>
    <comment ref="K13" authorId="0">
      <text>
        <r>
          <rPr>
            <sz val="9"/>
            <color indexed="81"/>
            <rFont val="Tahoma"/>
            <family val="2"/>
          </rPr>
          <t xml:space="preserve">đất song suối
</t>
        </r>
      </text>
    </comment>
  </commentList>
</comments>
</file>

<file path=xl/sharedStrings.xml><?xml version="1.0" encoding="utf-8"?>
<sst xmlns="http://schemas.openxmlformats.org/spreadsheetml/2006/main" count="79" uniqueCount="59">
  <si>
    <t>STT</t>
  </si>
  <si>
    <t>Tên dự án</t>
  </si>
  <si>
    <t>Ghi chú</t>
  </si>
  <si>
    <t>I</t>
  </si>
  <si>
    <t>II</t>
  </si>
  <si>
    <t>Chi phí đầu tư Hạ tầng kỹ thuật (triệu đồng)</t>
  </si>
  <si>
    <t>Quy mô  
(ha)</t>
  </si>
  <si>
    <t>(1)</t>
  </si>
  <si>
    <t>(2)</t>
  </si>
  <si>
    <t>(3)</t>
  </si>
  <si>
    <t>Tổng cộng</t>
  </si>
  <si>
    <t>Đơn giá 
GPMB bình quân (triệu đồng/ha)</t>
  </si>
  <si>
    <t>(5)</t>
  </si>
  <si>
    <t>Ghi chú:</t>
  </si>
  <si>
    <t>Tổng chi phí đầu tư HTKT và GPMB
(triệu đồng)</t>
  </si>
  <si>
    <t xml:space="preserve">2018-2020
(triệu đồng)
</t>
  </si>
  <si>
    <t xml:space="preserve">2020-2025
(triệu đồng)
</t>
  </si>
  <si>
    <t>Khu đô thị Chân Mây</t>
  </si>
  <si>
    <t>Vị trí 1</t>
  </si>
  <si>
    <t>Vị trí 2</t>
  </si>
  <si>
    <t>Vị trí 3</t>
  </si>
  <si>
    <t>Vị trí 4</t>
  </si>
  <si>
    <t>Vị trí 5</t>
  </si>
  <si>
    <t>Vị trí 6</t>
  </si>
  <si>
    <t>Vị trí 7</t>
  </si>
  <si>
    <t>Khu thị trấn Lăng Cô</t>
  </si>
  <si>
    <t xml:space="preserve">Khu ở OTT-B5,  OTT-B6, OTT-B7 </t>
  </si>
  <si>
    <t>Suất đầu tư Hạ tầng kỹ thuật (triệu đồng /ha)</t>
  </si>
  <si>
    <t>(5) Chi phí Đầu tư Hạ tầng kỹ thuật bao gồm: chi phí đầu tư HTKT trong phạm vi dự án và chi phí đầu tư HTKT kết nối đến dự án.
- Kinh phí dự kiến đầu tư Hạ tầng kỹ thuật là kinh phí khái toán, tạm tính dựa trên Quyết định số 1291/QĐ-BXD ngày12/10/2018 của Bộ Xây dựng vệ việc Công bố suất vốn đầu tư xây dựng công trình và giá xây dựng tổng hợp bộ phận kết cấu công trình năm 2017; 
- Kinh phí đầu tư Hạ tầng kỹ thuật để kết nối chưa bao gồm chi phí san lấp nền đường của hạng mục đường giao thông kết nối dự án (cần được tính toán bổ sung đối với từng khu vực dự án cụ thể);</t>
  </si>
  <si>
    <t>Đất trồng cây lâu năm</t>
  </si>
  <si>
    <t>Đất trồng cây hàng năm</t>
  </si>
  <si>
    <t>Đất lúa</t>
  </si>
  <si>
    <t>đơn giá</t>
  </si>
  <si>
    <t>Trung bình</t>
  </si>
  <si>
    <t>vị trí 1</t>
  </si>
  <si>
    <t>vị trí 2</t>
  </si>
  <si>
    <t>Đất ở nông thôn</t>
  </si>
  <si>
    <t>Diện tích</t>
  </si>
  <si>
    <t>thành tiền</t>
  </si>
  <si>
    <t>Đã GPMB</t>
  </si>
  <si>
    <t>Tổng</t>
  </si>
  <si>
    <t>vị trí 3</t>
  </si>
  <si>
    <t>vị trí 4</t>
  </si>
  <si>
    <t>Đất nghĩa địa</t>
  </si>
  <si>
    <t>mộ</t>
  </si>
  <si>
    <t>vị trí 5</t>
  </si>
  <si>
    <t>vị trí 6</t>
  </si>
  <si>
    <t>vị trí 7</t>
  </si>
  <si>
    <t>Giai đoạn đầu tư</t>
  </si>
  <si>
    <t>(7)=(4)+(6)</t>
  </si>
  <si>
    <t>(6) = (5)*(2)</t>
  </si>
  <si>
    <t>(4) =(3)*(2)</t>
  </si>
  <si>
    <t>Khu ở OTT-A7, OTT-A8</t>
  </si>
  <si>
    <t xml:space="preserve">Khu ở OTT-B1,  OTT-B2, OTT-B3
</t>
  </si>
  <si>
    <t>Vị trí 8</t>
  </si>
  <si>
    <t>GPMB tạm tính lấy theo QĐ số 1508/QĐ-UBND ngày 24/6/2019</t>
  </si>
  <si>
    <t>(4) Đơn giá đền bù giải phóng mặt bằng là đơn giá tạm tính theo Quyết định số 1508/QĐ-UBND ngày 24/6/2019, hoặc bình quân các dự án đã triển khai trên địa bàn.</t>
  </si>
  <si>
    <t>Chi phí
 GPMB 
(triệu đồng)</t>
  </si>
  <si>
    <r>
      <rPr>
        <b/>
        <sz val="12"/>
        <color theme="1"/>
        <rFont val="Times New Roman"/>
        <family val="1"/>
      </rPr>
      <t>PHỤ LỤC 3: BẢNG TỔNG HỢP CHI PHÍ ĐẦU TƯ HẠ TẦNG KỸ THUẬT VÀ PHÂN KỲ ĐẦU TƯ
KẾ HOẠCH PHÁT TRIỂN CÁC KHU DÂN CƯ MỚI TRÊN ĐỊA BÀN KHU KINH TẾ CHÂN MÂY - LĂNG CÔ ĐẾN NĂM 2020, ĐỊNH HƯỚNG GIAI ĐOẠN 2020-2025</t>
    </r>
    <r>
      <rPr>
        <sz val="12"/>
        <color theme="1"/>
        <rFont val="Times New Roman"/>
        <family val="1"/>
      </rPr>
      <t xml:space="preserve">
</t>
    </r>
    <r>
      <rPr>
        <i/>
        <sz val="12"/>
        <color theme="1"/>
        <rFont val="Times New Roman"/>
        <family val="1"/>
      </rPr>
      <t>(Kèm theo Kế hoạch số  276   /KH-UBND ngày  27  tháng  12   năm 2019 của UBND tỉnh Thừa Thiên Huế)</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</si>
</sst>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Arial"/>
      <family val="2"/>
      <scheme val="minor"/>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sz val="11"/>
      <color theme="1"/>
      <name val="Arial"/>
      <family val="2"/>
      <scheme val="minor"/>
    </font>
    <font>
      <sz val="9"/>
      <color indexed="81"/>
      <name val="Tahoma"/>
      <family val="2"/>
    </font>
    <font>
      <sz val="12"/>
      <color theme="0"/>
      <name val="Times New Roman"/>
      <family val="1"/>
    </font>
    <font>
      <sz val="11"/>
      <color theme="0"/>
      <name val="Arial"/>
      <family val="2"/>
      <scheme val="minor"/>
    </font>
    <font>
      <b/>
      <sz val="11"/>
      <color theme="0"/>
      <name val="Arial"/>
      <family val="2"/>
      <scheme val="minor"/>
    </font>
    <font>
      <sz val="13"/>
      <color theme="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2" fillId="0" borderId="0" xfId="0" applyFont="1"/>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4" fontId="2" fillId="0" borderId="0" xfId="0" applyNumberFormat="1" applyFont="1"/>
    <xf numFmtId="4" fontId="2" fillId="0" borderId="1" xfId="0" applyNumberFormat="1" applyFont="1" applyBorder="1" applyAlignment="1">
      <alignment horizontal="center" vertical="center"/>
    </xf>
    <xf numFmtId="49" fontId="2" fillId="0" borderId="1" xfId="0" applyNumberFormat="1" applyFont="1" applyBorder="1"/>
    <xf numFmtId="49" fontId="2" fillId="0" borderId="1" xfId="0" applyNumberFormat="1" applyFont="1" applyBorder="1" applyAlignment="1">
      <alignment horizontal="center"/>
    </xf>
    <xf numFmtId="0" fontId="2" fillId="0" borderId="1" xfId="0" applyNumberFormat="1" applyFont="1" applyBorder="1"/>
    <xf numFmtId="0" fontId="2" fillId="0" borderId="1" xfId="0" applyNumberFormat="1" applyFont="1" applyBorder="1" applyAlignment="1">
      <alignment horizontal="center" wrapText="1"/>
    </xf>
    <xf numFmtId="3" fontId="2" fillId="0" borderId="1" xfId="0" applyNumberFormat="1" applyFont="1" applyBorder="1" applyAlignment="1">
      <alignment horizontal="center" vertical="center"/>
    </xf>
    <xf numFmtId="4" fontId="1" fillId="0" borderId="1" xfId="0" applyNumberFormat="1" applyFont="1" applyBorder="1" applyAlignment="1">
      <alignment horizontal="center"/>
    </xf>
    <xf numFmtId="0" fontId="1" fillId="0" borderId="1" xfId="0" applyFont="1" applyBorder="1" applyAlignment="1"/>
    <xf numFmtId="0" fontId="2" fillId="0" borderId="2" xfId="0" applyFont="1" applyBorder="1"/>
    <xf numFmtId="2" fontId="1" fillId="0" borderId="1" xfId="0" applyNumberFormat="1" applyFont="1" applyBorder="1" applyAlignment="1">
      <alignment horizontal="center"/>
    </xf>
    <xf numFmtId="2" fontId="1" fillId="0" borderId="1" xfId="0" applyNumberFormat="1" applyFont="1" applyBorder="1" applyAlignment="1">
      <alignment horizontal="center" vertical="center" wrapText="1"/>
    </xf>
    <xf numFmtId="3" fontId="1" fillId="0" borderId="1" xfId="0" applyNumberFormat="1" applyFont="1" applyBorder="1" applyAlignment="1">
      <alignment horizontal="center"/>
    </xf>
    <xf numFmtId="0" fontId="2" fillId="0" borderId="0" xfId="0" applyFont="1" applyAlignment="1">
      <alignment horizontal="justify" vertical="justify"/>
    </xf>
    <xf numFmtId="0" fontId="2" fillId="0" borderId="0" xfId="0" applyFont="1" applyAlignment="1">
      <alignment horizontal="center"/>
    </xf>
    <xf numFmtId="4" fontId="1" fillId="0" borderId="1" xfId="0" applyNumberFormat="1" applyFont="1" applyBorder="1" applyAlignment="1">
      <alignment horizontal="center" vertical="top"/>
    </xf>
    <xf numFmtId="0" fontId="2" fillId="0" borderId="0" xfId="0" applyFont="1" applyAlignment="1">
      <alignment vertical="top"/>
    </xf>
    <xf numFmtId="0" fontId="2" fillId="0" borderId="0" xfId="0" applyFont="1" applyAlignment="1">
      <alignment wrapText="1"/>
    </xf>
    <xf numFmtId="0" fontId="1" fillId="2" borderId="1" xfId="0" applyFont="1" applyFill="1" applyBorder="1" applyAlignment="1">
      <alignment horizontal="center" vertical="center"/>
    </xf>
    <xf numFmtId="0" fontId="1"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xf numFmtId="2" fontId="2" fillId="2" borderId="1" xfId="0" applyNumberFormat="1" applyFont="1" applyFill="1" applyBorder="1" applyAlignment="1">
      <alignment horizontal="center"/>
    </xf>
    <xf numFmtId="3" fontId="2" fillId="0" borderId="1" xfId="0" applyNumberFormat="1" applyFont="1" applyBorder="1" applyAlignment="1">
      <alignment horizontal="center"/>
    </xf>
    <xf numFmtId="2" fontId="2" fillId="2" borderId="1" xfId="0" applyNumberFormat="1" applyFont="1" applyFill="1" applyBorder="1" applyAlignment="1">
      <alignment horizontal="center" vertical="center"/>
    </xf>
    <xf numFmtId="0" fontId="2" fillId="0" borderId="0" xfId="0" applyFont="1" applyAlignment="1">
      <alignment vertical="center"/>
    </xf>
    <xf numFmtId="0" fontId="5" fillId="0" borderId="0" xfId="0" applyFont="1"/>
    <xf numFmtId="0" fontId="2" fillId="3" borderId="1" xfId="0" applyFont="1" applyFill="1" applyBorder="1" applyAlignment="1">
      <alignment horizontal="center" vertical="center"/>
    </xf>
    <xf numFmtId="0" fontId="2" fillId="3" borderId="1" xfId="0" applyFont="1" applyFill="1" applyBorder="1"/>
    <xf numFmtId="2" fontId="2" fillId="3" borderId="1" xfId="0" applyNumberFormat="1" applyFont="1" applyFill="1" applyBorder="1" applyAlignment="1">
      <alignment horizontal="center"/>
    </xf>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vertical="center"/>
    </xf>
    <xf numFmtId="0" fontId="2" fillId="2" borderId="1" xfId="0" applyFont="1" applyFill="1" applyBorder="1" applyAlignment="1">
      <alignment vertical="center"/>
    </xf>
    <xf numFmtId="0" fontId="1" fillId="0" borderId="4" xfId="0" applyNumberFormat="1" applyFont="1" applyBorder="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xf>
    <xf numFmtId="0" fontId="2" fillId="0" borderId="0" xfId="0" applyFont="1" applyAlignment="1">
      <alignment horizontal="left"/>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xf>
    <xf numFmtId="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4" xfId="0" applyNumberFormat="1" applyFont="1" applyBorder="1" applyAlignment="1">
      <alignment horizontal="center" vertical="center"/>
    </xf>
    <xf numFmtId="0" fontId="7" fillId="0" borderId="0" xfId="0" applyFont="1"/>
    <xf numFmtId="3" fontId="7" fillId="0" borderId="1" xfId="0" applyNumberFormat="1" applyFont="1" applyBorder="1" applyAlignment="1">
      <alignment horizontal="center"/>
    </xf>
    <xf numFmtId="0" fontId="7" fillId="0" borderId="0" xfId="0" applyFont="1" applyAlignment="1">
      <alignment vertical="center"/>
    </xf>
    <xf numFmtId="3" fontId="7" fillId="0" borderId="0" xfId="0" applyNumberFormat="1" applyFont="1"/>
    <xf numFmtId="0" fontId="8" fillId="0" borderId="0" xfId="0" applyFont="1"/>
    <xf numFmtId="3" fontId="8" fillId="0" borderId="0" xfId="0" applyNumberFormat="1" applyFont="1"/>
    <xf numFmtId="0" fontId="9" fillId="0" borderId="0" xfId="0" applyFont="1"/>
    <xf numFmtId="3" fontId="9" fillId="0" borderId="0" xfId="0" applyNumberFormat="1" applyFont="1"/>
    <xf numFmtId="0" fontId="8" fillId="0" borderId="0" xfId="0" applyFont="1" applyAlignment="1">
      <alignment horizontal="center"/>
    </xf>
    <xf numFmtId="0" fontId="8" fillId="0" borderId="0" xfId="0" applyFont="1" applyAlignment="1">
      <alignment horizontal="center" wrapText="1"/>
    </xf>
    <xf numFmtId="164" fontId="8" fillId="0" borderId="0" xfId="0" applyNumberFormat="1" applyFont="1"/>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zoomScale="70" zoomScaleNormal="70" workbookViewId="0">
      <pane xSplit="11" ySplit="6" topLeftCell="L7" activePane="bottomRight" state="frozen"/>
      <selection pane="topRight" activeCell="K1" sqref="K1"/>
      <selection pane="bottomLeft" activeCell="A7" sqref="A7"/>
      <selection pane="bottomRight" activeCell="G12" sqref="G12"/>
    </sheetView>
  </sheetViews>
  <sheetFormatPr defaultColWidth="9.125" defaultRowHeight="15.75" x14ac:dyDescent="0.25"/>
  <cols>
    <col min="1" max="1" width="7" style="1" customWidth="1"/>
    <col min="2" max="2" width="32.75" style="1" bestFit="1" customWidth="1"/>
    <col min="3" max="3" width="9.625" style="1" customWidth="1"/>
    <col min="4" max="4" width="13.25" style="1" customWidth="1"/>
    <col min="5" max="5" width="12.25" style="1" bestFit="1" customWidth="1"/>
    <col min="6" max="6" width="12.25" style="1" customWidth="1"/>
    <col min="7" max="7" width="17.375" style="1" customWidth="1"/>
    <col min="8" max="8" width="13.875" style="1" customWidth="1"/>
    <col min="9" max="9" width="14.625" style="1" hidden="1" customWidth="1"/>
    <col min="10" max="10" width="11.625" style="1" customWidth="1"/>
    <col min="11" max="11" width="19.375" style="1" customWidth="1"/>
    <col min="12" max="12" width="12.75" style="1" customWidth="1"/>
    <col min="13" max="13" width="18.25" style="1" bestFit="1" customWidth="1"/>
    <col min="14" max="14" width="14.75" style="1" bestFit="1" customWidth="1"/>
    <col min="15" max="15" width="9.125" style="1"/>
    <col min="16" max="16" width="9.75" style="1" bestFit="1" customWidth="1"/>
    <col min="17" max="16384" width="9.125" style="1"/>
  </cols>
  <sheetData>
    <row r="1" spans="1:16" ht="33.75" customHeight="1" x14ac:dyDescent="0.25">
      <c r="A1" s="38" t="s">
        <v>58</v>
      </c>
      <c r="B1" s="38"/>
      <c r="C1" s="38"/>
      <c r="D1" s="38"/>
      <c r="E1" s="38"/>
      <c r="F1" s="38"/>
      <c r="G1" s="38"/>
      <c r="H1" s="38"/>
      <c r="I1" s="38"/>
      <c r="J1" s="38"/>
      <c r="K1" s="38"/>
      <c r="L1" s="21"/>
    </row>
    <row r="2" spans="1:16" ht="34.5" customHeight="1" x14ac:dyDescent="0.25">
      <c r="A2" s="38"/>
      <c r="B2" s="38"/>
      <c r="C2" s="38"/>
      <c r="D2" s="38"/>
      <c r="E2" s="38"/>
      <c r="F2" s="38"/>
      <c r="G2" s="38"/>
      <c r="H2" s="38"/>
      <c r="I2" s="38"/>
      <c r="J2" s="38"/>
      <c r="K2" s="38"/>
      <c r="L2" s="21"/>
    </row>
    <row r="3" spans="1:16" hidden="1" x14ac:dyDescent="0.25"/>
    <row r="4" spans="1:16" ht="47.25" customHeight="1" x14ac:dyDescent="0.25">
      <c r="A4" s="45" t="s">
        <v>0</v>
      </c>
      <c r="B4" s="46" t="s">
        <v>1</v>
      </c>
      <c r="C4" s="39" t="s">
        <v>6</v>
      </c>
      <c r="D4" s="39" t="s">
        <v>11</v>
      </c>
      <c r="E4" s="39" t="s">
        <v>57</v>
      </c>
      <c r="F4" s="39" t="s">
        <v>27</v>
      </c>
      <c r="G4" s="39" t="s">
        <v>5</v>
      </c>
      <c r="H4" s="39" t="s">
        <v>14</v>
      </c>
      <c r="I4" s="47" t="s">
        <v>48</v>
      </c>
      <c r="J4" s="48"/>
      <c r="K4" s="49" t="s">
        <v>2</v>
      </c>
    </row>
    <row r="5" spans="1:16" ht="15.75" customHeight="1" x14ac:dyDescent="0.25">
      <c r="A5" s="45"/>
      <c r="B5" s="46"/>
      <c r="C5" s="39"/>
      <c r="D5" s="39"/>
      <c r="E5" s="39"/>
      <c r="F5" s="39"/>
      <c r="G5" s="39"/>
      <c r="H5" s="39"/>
      <c r="I5" s="43" t="s">
        <v>15</v>
      </c>
      <c r="J5" s="43" t="s">
        <v>16</v>
      </c>
      <c r="K5" s="50"/>
    </row>
    <row r="6" spans="1:16" x14ac:dyDescent="0.25">
      <c r="A6" s="2"/>
      <c r="B6" s="7" t="s">
        <v>7</v>
      </c>
      <c r="C6" s="7" t="s">
        <v>8</v>
      </c>
      <c r="D6" s="7" t="s">
        <v>9</v>
      </c>
      <c r="E6" s="7" t="s">
        <v>51</v>
      </c>
      <c r="F6" s="7" t="s">
        <v>12</v>
      </c>
      <c r="G6" s="7" t="s">
        <v>50</v>
      </c>
      <c r="H6" s="7" t="s">
        <v>49</v>
      </c>
      <c r="I6" s="44"/>
      <c r="J6" s="44"/>
      <c r="K6" s="50"/>
      <c r="L6" s="4"/>
    </row>
    <row r="7" spans="1:16" x14ac:dyDescent="0.25">
      <c r="A7" s="22" t="s">
        <v>3</v>
      </c>
      <c r="B7" s="23" t="s">
        <v>17</v>
      </c>
      <c r="C7" s="14">
        <f>SUM(C8:C15)</f>
        <v>413.48</v>
      </c>
      <c r="D7" s="14"/>
      <c r="E7" s="16">
        <f>SUM(E8:E15)</f>
        <v>537372</v>
      </c>
      <c r="F7" s="16">
        <f>SUM(F8:F15)</f>
        <v>61100</v>
      </c>
      <c r="G7" s="16">
        <f>SUM(G8:G15)</f>
        <v>3062485.1999999997</v>
      </c>
      <c r="H7" s="16">
        <f>SUM(H8:H15)</f>
        <v>3599857.1999999997</v>
      </c>
      <c r="I7" s="14"/>
      <c r="J7" s="16">
        <f>SUM(J8:J15)</f>
        <v>3599857.1999999997</v>
      </c>
      <c r="K7" s="51"/>
      <c r="L7" s="4"/>
    </row>
    <row r="8" spans="1:16" x14ac:dyDescent="0.25">
      <c r="A8" s="24">
        <v>1</v>
      </c>
      <c r="B8" s="25" t="s">
        <v>18</v>
      </c>
      <c r="C8" s="26">
        <v>35</v>
      </c>
      <c r="D8" s="27">
        <v>1400</v>
      </c>
      <c r="E8" s="27">
        <f>D8*(C8-6.2)</f>
        <v>40320</v>
      </c>
      <c r="F8" s="27">
        <v>8140</v>
      </c>
      <c r="G8" s="27">
        <f>F8*C8</f>
        <v>284900</v>
      </c>
      <c r="H8" s="27">
        <f>G8+E8</f>
        <v>325220</v>
      </c>
      <c r="I8" s="19"/>
      <c r="J8" s="27">
        <f>H8</f>
        <v>325220</v>
      </c>
      <c r="K8" s="37"/>
      <c r="L8" s="4"/>
    </row>
    <row r="9" spans="1:16" x14ac:dyDescent="0.25">
      <c r="A9" s="24">
        <v>2</v>
      </c>
      <c r="B9" s="25" t="s">
        <v>19</v>
      </c>
      <c r="C9" s="26">
        <v>43.2</v>
      </c>
      <c r="D9" s="27">
        <v>1400</v>
      </c>
      <c r="E9" s="27">
        <f>D9*C9</f>
        <v>60480.000000000007</v>
      </c>
      <c r="F9" s="27">
        <v>8140</v>
      </c>
      <c r="G9" s="27">
        <f t="shared" ref="G9:G17" si="0">F9*C9</f>
        <v>351648</v>
      </c>
      <c r="H9" s="27">
        <f t="shared" ref="H9:H14" si="1">G9+E9</f>
        <v>412128</v>
      </c>
      <c r="I9" s="19"/>
      <c r="J9" s="27">
        <f t="shared" ref="J9:J19" si="2">H9</f>
        <v>412128</v>
      </c>
      <c r="K9" s="37"/>
      <c r="L9" s="4"/>
    </row>
    <row r="10" spans="1:16" ht="47.25" x14ac:dyDescent="0.25">
      <c r="A10" s="24">
        <v>3</v>
      </c>
      <c r="B10" s="36" t="s">
        <v>20</v>
      </c>
      <c r="C10" s="28">
        <v>86.5</v>
      </c>
      <c r="D10" s="10"/>
      <c r="E10" s="10">
        <v>86000</v>
      </c>
      <c r="F10" s="10">
        <v>6800</v>
      </c>
      <c r="G10" s="10">
        <f t="shared" si="0"/>
        <v>588200</v>
      </c>
      <c r="H10" s="10">
        <f t="shared" si="1"/>
        <v>674200</v>
      </c>
      <c r="I10" s="5"/>
      <c r="J10" s="10">
        <f t="shared" si="2"/>
        <v>674200</v>
      </c>
      <c r="K10" s="3" t="s">
        <v>55</v>
      </c>
      <c r="M10" s="52"/>
      <c r="N10" s="52"/>
      <c r="O10" s="52"/>
      <c r="P10" s="52"/>
    </row>
    <row r="11" spans="1:16" ht="47.25" x14ac:dyDescent="0.25">
      <c r="A11" s="24">
        <v>4</v>
      </c>
      <c r="B11" s="36" t="s">
        <v>21</v>
      </c>
      <c r="C11" s="28">
        <v>71</v>
      </c>
      <c r="D11" s="10"/>
      <c r="E11" s="10">
        <v>128000</v>
      </c>
      <c r="F11" s="10">
        <v>6800</v>
      </c>
      <c r="G11" s="10">
        <f t="shared" si="0"/>
        <v>482800</v>
      </c>
      <c r="H11" s="10">
        <f>G11+E11</f>
        <v>610800</v>
      </c>
      <c r="I11" s="5"/>
      <c r="J11" s="10">
        <f t="shared" si="2"/>
        <v>610800</v>
      </c>
      <c r="K11" s="3" t="s">
        <v>55</v>
      </c>
      <c r="L11" s="1">
        <f>128/71</f>
        <v>1.8028169014084507</v>
      </c>
      <c r="M11" s="52"/>
      <c r="N11" s="53">
        <v>1800</v>
      </c>
      <c r="O11" s="53">
        <v>127800</v>
      </c>
      <c r="P11" s="52"/>
    </row>
    <row r="12" spans="1:16" x14ac:dyDescent="0.25">
      <c r="A12" s="24">
        <v>5</v>
      </c>
      <c r="B12" s="25" t="s">
        <v>22</v>
      </c>
      <c r="C12" s="26">
        <v>26.27</v>
      </c>
      <c r="D12" s="27">
        <v>1400</v>
      </c>
      <c r="E12" s="27">
        <f t="shared" ref="E12:E14" si="3">D12*C12</f>
        <v>36778</v>
      </c>
      <c r="F12" s="27">
        <v>8140</v>
      </c>
      <c r="G12" s="27">
        <f t="shared" si="0"/>
        <v>213837.8</v>
      </c>
      <c r="H12" s="27">
        <f t="shared" si="1"/>
        <v>250615.8</v>
      </c>
      <c r="I12" s="5"/>
      <c r="J12" s="27">
        <f t="shared" si="2"/>
        <v>250615.8</v>
      </c>
      <c r="K12" s="3"/>
      <c r="M12" s="52"/>
      <c r="N12" s="52"/>
      <c r="O12" s="52"/>
      <c r="P12" s="52"/>
    </row>
    <row r="13" spans="1:16" ht="47.25" x14ac:dyDescent="0.25">
      <c r="A13" s="24">
        <v>6</v>
      </c>
      <c r="B13" s="36" t="s">
        <v>23</v>
      </c>
      <c r="C13" s="28">
        <v>68.8</v>
      </c>
      <c r="D13" s="10"/>
      <c r="E13" s="10">
        <v>70000</v>
      </c>
      <c r="F13" s="10">
        <v>6800</v>
      </c>
      <c r="G13" s="10">
        <f t="shared" si="0"/>
        <v>467840</v>
      </c>
      <c r="H13" s="10">
        <f t="shared" si="1"/>
        <v>537840</v>
      </c>
      <c r="I13" s="5"/>
      <c r="J13" s="10">
        <f t="shared" si="2"/>
        <v>537840</v>
      </c>
      <c r="K13" s="3" t="s">
        <v>55</v>
      </c>
      <c r="M13" s="52"/>
      <c r="N13" s="52"/>
      <c r="O13" s="52"/>
      <c r="P13" s="52"/>
    </row>
    <row r="14" spans="1:16" x14ac:dyDescent="0.25">
      <c r="A14" s="24">
        <v>7</v>
      </c>
      <c r="B14" s="25" t="s">
        <v>24</v>
      </c>
      <c r="C14" s="26">
        <v>44.6</v>
      </c>
      <c r="D14" s="27">
        <v>1400</v>
      </c>
      <c r="E14" s="27">
        <f t="shared" si="3"/>
        <v>62440</v>
      </c>
      <c r="F14" s="27">
        <v>8140</v>
      </c>
      <c r="G14" s="27">
        <f t="shared" si="0"/>
        <v>363044</v>
      </c>
      <c r="H14" s="27">
        <f t="shared" si="1"/>
        <v>425484</v>
      </c>
      <c r="I14" s="5"/>
      <c r="J14" s="27">
        <f t="shared" si="2"/>
        <v>425484</v>
      </c>
      <c r="K14" s="9"/>
      <c r="M14" s="52"/>
      <c r="N14" s="52"/>
      <c r="O14" s="52"/>
      <c r="P14" s="52"/>
    </row>
    <row r="15" spans="1:16" x14ac:dyDescent="0.25">
      <c r="A15" s="31">
        <v>8</v>
      </c>
      <c r="B15" s="32" t="s">
        <v>54</v>
      </c>
      <c r="C15" s="33">
        <v>38.11</v>
      </c>
      <c r="D15" s="34">
        <v>1400</v>
      </c>
      <c r="E15" s="34">
        <f t="shared" ref="E15" si="4">D15*C15</f>
        <v>53354</v>
      </c>
      <c r="F15" s="34">
        <v>8140</v>
      </c>
      <c r="G15" s="34">
        <f t="shared" ref="G15" si="5">F15*C15</f>
        <v>310215.40000000002</v>
      </c>
      <c r="H15" s="34">
        <f t="shared" ref="H15" si="6">G15+E15</f>
        <v>363569.4</v>
      </c>
      <c r="I15" s="35"/>
      <c r="J15" s="34">
        <f t="shared" ref="J15" si="7">H15</f>
        <v>363569.4</v>
      </c>
      <c r="K15" s="9"/>
      <c r="M15" s="52"/>
      <c r="N15" s="52"/>
      <c r="O15" s="52"/>
      <c r="P15" s="52"/>
    </row>
    <row r="16" spans="1:16" x14ac:dyDescent="0.25">
      <c r="A16" s="22" t="s">
        <v>4</v>
      </c>
      <c r="B16" s="23" t="s">
        <v>25</v>
      </c>
      <c r="C16" s="15">
        <f>SUM(C17:C19)</f>
        <v>6.66</v>
      </c>
      <c r="D16" s="16"/>
      <c r="E16" s="16">
        <f>SUM(E17:E19)</f>
        <v>143745</v>
      </c>
      <c r="F16" s="16">
        <f t="shared" ref="F16:J16" si="8">SUM(F17:F19)</f>
        <v>24420</v>
      </c>
      <c r="G16" s="16">
        <f t="shared" si="8"/>
        <v>54212.4</v>
      </c>
      <c r="H16" s="16">
        <f t="shared" si="8"/>
        <v>197957.4</v>
      </c>
      <c r="I16" s="16">
        <f t="shared" si="8"/>
        <v>0</v>
      </c>
      <c r="J16" s="16">
        <f t="shared" si="8"/>
        <v>197957.4</v>
      </c>
      <c r="K16" s="9"/>
      <c r="M16" s="52"/>
      <c r="N16" s="52"/>
      <c r="O16" s="52"/>
      <c r="P16" s="52"/>
    </row>
    <row r="17" spans="1:16" x14ac:dyDescent="0.25">
      <c r="A17" s="24">
        <v>1</v>
      </c>
      <c r="B17" s="25" t="s">
        <v>26</v>
      </c>
      <c r="C17" s="26">
        <v>1.9</v>
      </c>
      <c r="D17" s="10">
        <f>2150000*10000/10^6</f>
        <v>21500</v>
      </c>
      <c r="E17" s="27">
        <f>D17*C17</f>
        <v>40850</v>
      </c>
      <c r="F17" s="27">
        <v>8140</v>
      </c>
      <c r="G17" s="27">
        <f t="shared" si="0"/>
        <v>15466</v>
      </c>
      <c r="H17" s="10">
        <f>G17+E17</f>
        <v>56316</v>
      </c>
      <c r="I17" s="5"/>
      <c r="J17" s="27">
        <f t="shared" si="2"/>
        <v>56316</v>
      </c>
      <c r="K17" s="8"/>
      <c r="M17" s="52"/>
      <c r="N17" s="52"/>
      <c r="O17" s="52"/>
      <c r="P17" s="52"/>
    </row>
    <row r="18" spans="1:16" x14ac:dyDescent="0.25">
      <c r="A18" s="24">
        <v>2</v>
      </c>
      <c r="B18" s="25" t="s">
        <v>53</v>
      </c>
      <c r="C18" s="26">
        <v>1.53</v>
      </c>
      <c r="D18" s="10">
        <f>2150000*10000/10^6</f>
        <v>21500</v>
      </c>
      <c r="E18" s="27">
        <f>D18*C18</f>
        <v>32895</v>
      </c>
      <c r="F18" s="10">
        <v>8140</v>
      </c>
      <c r="G18" s="10">
        <f>F18*C18</f>
        <v>12454.2</v>
      </c>
      <c r="H18" s="10">
        <f>G18+E18</f>
        <v>45349.2</v>
      </c>
      <c r="I18" s="5"/>
      <c r="J18" s="10">
        <f t="shared" si="2"/>
        <v>45349.2</v>
      </c>
      <c r="K18" s="8"/>
      <c r="M18" s="52"/>
      <c r="N18" s="52"/>
      <c r="O18" s="52"/>
      <c r="P18" s="52"/>
    </row>
    <row r="19" spans="1:16" s="29" customFormat="1" ht="47.25" x14ac:dyDescent="0.2">
      <c r="A19" s="24">
        <v>3</v>
      </c>
      <c r="B19" s="36" t="s">
        <v>52</v>
      </c>
      <c r="C19" s="28">
        <v>3.23</v>
      </c>
      <c r="D19" s="10"/>
      <c r="E19" s="10">
        <v>70000</v>
      </c>
      <c r="F19" s="10">
        <v>8140</v>
      </c>
      <c r="G19" s="10">
        <f>F19*C19</f>
        <v>26292.2</v>
      </c>
      <c r="H19" s="10">
        <f>G19+E19</f>
        <v>96292.2</v>
      </c>
      <c r="I19" s="5"/>
      <c r="J19" s="10">
        <f t="shared" si="2"/>
        <v>96292.2</v>
      </c>
      <c r="K19" s="3" t="s">
        <v>55</v>
      </c>
      <c r="M19" s="54"/>
      <c r="N19" s="54"/>
      <c r="O19" s="54">
        <f>70/21.5</f>
        <v>3.2558139534883721</v>
      </c>
      <c r="P19" s="54"/>
    </row>
    <row r="20" spans="1:16" x14ac:dyDescent="0.25">
      <c r="A20" s="13"/>
      <c r="B20" s="12" t="s">
        <v>10</v>
      </c>
      <c r="C20" s="11">
        <f>+C7+C16</f>
        <v>420.14000000000004</v>
      </c>
      <c r="D20" s="11"/>
      <c r="E20" s="16">
        <f>+E7+E16</f>
        <v>681117</v>
      </c>
      <c r="F20" s="16">
        <f t="shared" ref="F20:J20" si="9">+F7+F16</f>
        <v>85520</v>
      </c>
      <c r="G20" s="16">
        <f t="shared" si="9"/>
        <v>3116697.5999999996</v>
      </c>
      <c r="H20" s="16">
        <f t="shared" si="9"/>
        <v>3797814.5999999996</v>
      </c>
      <c r="I20" s="11">
        <f t="shared" si="9"/>
        <v>0</v>
      </c>
      <c r="J20" s="16">
        <f t="shared" si="9"/>
        <v>3797814.5999999996</v>
      </c>
      <c r="K20" s="6"/>
      <c r="M20" s="52"/>
      <c r="N20" s="55">
        <f>70000000000/10^9</f>
        <v>70</v>
      </c>
      <c r="O20" s="52">
        <f>+N20/C19</f>
        <v>21.671826625386998</v>
      </c>
      <c r="P20" s="53">
        <f>+O20/10000*10^9</f>
        <v>2167182.6625386998</v>
      </c>
    </row>
    <row r="21" spans="1:16" hidden="1" x14ac:dyDescent="0.25">
      <c r="G21" s="4"/>
      <c r="H21" s="4"/>
      <c r="I21" s="4"/>
      <c r="J21" s="4"/>
    </row>
    <row r="22" spans="1:16" x14ac:dyDescent="0.25">
      <c r="A22" s="41" t="s">
        <v>13</v>
      </c>
      <c r="B22" s="42"/>
      <c r="H22" s="4"/>
      <c r="I22" s="4"/>
      <c r="J22" s="4"/>
      <c r="L22" s="20"/>
    </row>
    <row r="23" spans="1:16" x14ac:dyDescent="0.25">
      <c r="A23" s="20" t="s">
        <v>56</v>
      </c>
      <c r="B23" s="20"/>
      <c r="C23" s="20"/>
      <c r="D23" s="20"/>
      <c r="E23" s="20"/>
      <c r="F23" s="20"/>
      <c r="G23" s="20"/>
      <c r="H23" s="20"/>
      <c r="I23" s="20"/>
      <c r="J23" s="20"/>
      <c r="K23" s="20"/>
      <c r="L23" s="17"/>
    </row>
    <row r="24" spans="1:16" ht="15.75" customHeight="1" x14ac:dyDescent="0.25">
      <c r="A24" s="40" t="s">
        <v>28</v>
      </c>
      <c r="B24" s="40"/>
      <c r="C24" s="40"/>
      <c r="D24" s="40"/>
      <c r="E24" s="40"/>
      <c r="F24" s="40"/>
      <c r="G24" s="40"/>
      <c r="H24" s="40"/>
      <c r="I24" s="40"/>
      <c r="J24" s="40"/>
      <c r="K24" s="40"/>
      <c r="L24" s="18"/>
    </row>
    <row r="25" spans="1:16" x14ac:dyDescent="0.25">
      <c r="A25" s="40"/>
      <c r="B25" s="40"/>
      <c r="C25" s="40"/>
      <c r="D25" s="40"/>
      <c r="E25" s="40"/>
      <c r="F25" s="40"/>
      <c r="G25" s="40"/>
      <c r="H25" s="40"/>
      <c r="I25" s="40"/>
      <c r="J25" s="40"/>
      <c r="K25" s="40"/>
    </row>
    <row r="26" spans="1:16" ht="57" customHeight="1" x14ac:dyDescent="0.25">
      <c r="A26" s="40"/>
      <c r="B26" s="40"/>
      <c r="C26" s="40"/>
      <c r="D26" s="40"/>
      <c r="E26" s="40"/>
      <c r="F26" s="40"/>
      <c r="G26" s="40"/>
      <c r="H26" s="40"/>
      <c r="I26" s="40"/>
      <c r="J26" s="40"/>
      <c r="K26" s="40"/>
    </row>
  </sheetData>
  <mergeCells count="15">
    <mergeCell ref="A1:K2"/>
    <mergeCell ref="F4:F5"/>
    <mergeCell ref="A24:K26"/>
    <mergeCell ref="A22:B22"/>
    <mergeCell ref="D4:D5"/>
    <mergeCell ref="E4:E5"/>
    <mergeCell ref="I5:I6"/>
    <mergeCell ref="J5:J6"/>
    <mergeCell ref="A4:A5"/>
    <mergeCell ref="B4:B5"/>
    <mergeCell ref="C4:C5"/>
    <mergeCell ref="G4:G5"/>
    <mergeCell ref="H4:H5"/>
    <mergeCell ref="I4:J4"/>
    <mergeCell ref="K4:K7"/>
  </mergeCells>
  <printOptions horizontalCentered="1"/>
  <pageMargins left="0.94488188976377963" right="0.39370078740157483" top="0.27559055118110237" bottom="0.31496062992125984" header="0.23622047244094491" footer="0.19685039370078741"/>
  <pageSetup paperSize="9" scale="80" orientation="landscape"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
  <sheetViews>
    <sheetView workbookViewId="0">
      <selection sqref="A1:Q23"/>
    </sheetView>
  </sheetViews>
  <sheetFormatPr defaultRowHeight="14.25" x14ac:dyDescent="0.2"/>
  <cols>
    <col min="1" max="1" width="21.875" bestFit="1" customWidth="1"/>
    <col min="2" max="2" width="12.75" bestFit="1" customWidth="1"/>
    <col min="3" max="3" width="5.875" customWidth="1"/>
    <col min="4" max="4" width="13.75" customWidth="1"/>
    <col min="5" max="5" width="6.375" customWidth="1"/>
    <col min="6" max="6" width="13.875" bestFit="1" customWidth="1"/>
    <col min="7" max="7" width="5.375" customWidth="1"/>
    <col min="8" max="8" width="14.875" bestFit="1" customWidth="1"/>
    <col min="10" max="10" width="14.875" bestFit="1" customWidth="1"/>
    <col min="11" max="11" width="8.75" bestFit="1" customWidth="1"/>
    <col min="12" max="12" width="13.875" bestFit="1" customWidth="1"/>
    <col min="13" max="13" width="6.25" customWidth="1"/>
    <col min="14" max="14" width="13.875" bestFit="1" customWidth="1"/>
    <col min="15" max="15" width="5.125" customWidth="1"/>
    <col min="16" max="16" width="13.875" bestFit="1" customWidth="1"/>
    <col min="17" max="17" width="12.75" bestFit="1" customWidth="1"/>
  </cols>
  <sheetData>
    <row r="1" spans="1:17" x14ac:dyDescent="0.2">
      <c r="A1" s="56"/>
      <c r="B1" s="56"/>
      <c r="C1" s="56"/>
      <c r="D1" s="56"/>
      <c r="E1" s="56"/>
      <c r="F1" s="56"/>
      <c r="G1" s="56"/>
      <c r="H1" s="56"/>
      <c r="I1" s="56"/>
      <c r="J1" s="56"/>
      <c r="K1" s="56"/>
      <c r="L1" s="56"/>
      <c r="M1" s="56"/>
      <c r="N1" s="56"/>
      <c r="O1" s="56"/>
      <c r="P1" s="56"/>
      <c r="Q1" s="56"/>
    </row>
    <row r="2" spans="1:17" x14ac:dyDescent="0.2">
      <c r="A2" s="56"/>
      <c r="B2" s="56" t="s">
        <v>32</v>
      </c>
      <c r="C2" s="56"/>
      <c r="D2" s="56"/>
      <c r="E2" s="56"/>
      <c r="F2" s="56"/>
      <c r="G2" s="56"/>
      <c r="H2" s="56"/>
      <c r="I2" s="56"/>
      <c r="J2" s="56"/>
      <c r="K2" s="56"/>
      <c r="L2" s="56"/>
      <c r="M2" s="56"/>
      <c r="N2" s="56"/>
      <c r="O2" s="56"/>
      <c r="P2" s="56"/>
      <c r="Q2" s="56"/>
    </row>
    <row r="3" spans="1:17" x14ac:dyDescent="0.2">
      <c r="A3" s="56" t="s">
        <v>44</v>
      </c>
      <c r="B3" s="57">
        <v>5000000</v>
      </c>
      <c r="C3" s="56"/>
      <c r="D3" s="56"/>
      <c r="E3" s="56"/>
      <c r="F3" s="56"/>
      <c r="G3" s="56"/>
      <c r="H3" s="56"/>
      <c r="I3" s="56"/>
      <c r="J3" s="56"/>
      <c r="K3" s="56"/>
      <c r="L3" s="56"/>
      <c r="M3" s="56"/>
      <c r="N3" s="56"/>
      <c r="O3" s="56"/>
      <c r="P3" s="56"/>
      <c r="Q3" s="56"/>
    </row>
    <row r="4" spans="1:17" x14ac:dyDescent="0.2">
      <c r="A4" s="56" t="s">
        <v>29</v>
      </c>
      <c r="B4" s="57">
        <f>23300*2.5*10000</f>
        <v>582500000</v>
      </c>
      <c r="C4" s="56">
        <v>2.5</v>
      </c>
      <c r="D4" s="57">
        <v>23300</v>
      </c>
      <c r="E4" s="56"/>
      <c r="F4" s="56"/>
      <c r="G4" s="56"/>
      <c r="H4" s="56"/>
      <c r="I4" s="56"/>
      <c r="J4" s="56"/>
      <c r="K4" s="56"/>
      <c r="L4" s="56"/>
      <c r="M4" s="56"/>
      <c r="N4" s="56"/>
      <c r="O4" s="56"/>
      <c r="P4" s="56"/>
      <c r="Q4" s="56"/>
    </row>
    <row r="5" spans="1:17" x14ac:dyDescent="0.2">
      <c r="A5" s="56" t="s">
        <v>30</v>
      </c>
      <c r="B5" s="57">
        <f>23300*3*10000</f>
        <v>699000000</v>
      </c>
      <c r="C5" s="56">
        <v>3</v>
      </c>
      <c r="D5" s="57">
        <v>23300</v>
      </c>
      <c r="E5" s="56"/>
      <c r="F5" s="56"/>
      <c r="G5" s="56"/>
      <c r="H5" s="56"/>
      <c r="I5" s="56"/>
      <c r="J5" s="56"/>
      <c r="K5" s="56"/>
      <c r="L5" s="56"/>
      <c r="M5" s="56"/>
      <c r="N5" s="56"/>
      <c r="O5" s="56"/>
      <c r="P5" s="56"/>
      <c r="Q5" s="56"/>
    </row>
    <row r="6" spans="1:17" x14ac:dyDescent="0.2">
      <c r="A6" s="56" t="s">
        <v>31</v>
      </c>
      <c r="B6" s="57">
        <f>23300*6*10000</f>
        <v>1398000000</v>
      </c>
      <c r="C6" s="56">
        <v>6</v>
      </c>
      <c r="D6" s="57">
        <v>23300</v>
      </c>
      <c r="E6" s="56"/>
      <c r="F6" s="56"/>
      <c r="G6" s="56"/>
      <c r="H6" s="56"/>
      <c r="I6" s="56"/>
      <c r="J6" s="56"/>
      <c r="K6" s="56"/>
      <c r="L6" s="56"/>
      <c r="M6" s="56"/>
      <c r="N6" s="56"/>
      <c r="O6" s="56"/>
      <c r="P6" s="56"/>
      <c r="Q6" s="56"/>
    </row>
    <row r="7" spans="1:17" x14ac:dyDescent="0.2">
      <c r="A7" s="56" t="s">
        <v>36</v>
      </c>
      <c r="B7" s="57">
        <f>228000*10000</f>
        <v>2280000000</v>
      </c>
      <c r="C7" s="56"/>
      <c r="D7" s="57">
        <v>228000</v>
      </c>
      <c r="E7" s="56"/>
      <c r="F7" s="56"/>
      <c r="G7" s="56"/>
      <c r="H7" s="56"/>
      <c r="I7" s="56"/>
      <c r="J7" s="56"/>
      <c r="K7" s="56"/>
      <c r="L7" s="56"/>
      <c r="M7" s="56"/>
      <c r="N7" s="56"/>
      <c r="O7" s="56"/>
      <c r="P7" s="56"/>
      <c r="Q7" s="56"/>
    </row>
    <row r="8" spans="1:17" s="30" customFormat="1" ht="15" x14ac:dyDescent="0.25">
      <c r="A8" s="58" t="s">
        <v>33</v>
      </c>
      <c r="B8" s="59">
        <f>AVERAGE(B4:B7)</f>
        <v>1239875000</v>
      </c>
      <c r="C8" s="58"/>
      <c r="D8" s="59"/>
      <c r="E8" s="58"/>
      <c r="F8" s="58"/>
      <c r="G8" s="58"/>
      <c r="H8" s="58"/>
      <c r="I8" s="58"/>
      <c r="J8" s="58"/>
      <c r="K8" s="58"/>
      <c r="L8" s="58"/>
      <c r="M8" s="58"/>
      <c r="N8" s="58"/>
      <c r="O8" s="58"/>
      <c r="P8" s="58"/>
      <c r="Q8" s="58"/>
    </row>
    <row r="9" spans="1:17" ht="15" x14ac:dyDescent="0.25">
      <c r="A9" s="56"/>
      <c r="B9" s="57">
        <f>+B8*1.2</f>
        <v>1487850000</v>
      </c>
      <c r="C9" s="56"/>
      <c r="D9" s="59"/>
      <c r="E9" s="56"/>
      <c r="F9" s="56"/>
      <c r="G9" s="56"/>
      <c r="H9" s="56"/>
      <c r="I9" s="56"/>
      <c r="J9" s="56"/>
      <c r="K9" s="56"/>
      <c r="L9" s="56"/>
      <c r="M9" s="56"/>
      <c r="N9" s="56"/>
      <c r="O9" s="56"/>
      <c r="P9" s="56"/>
      <c r="Q9" s="56"/>
    </row>
    <row r="10" spans="1:17" x14ac:dyDescent="0.2">
      <c r="A10" s="56"/>
      <c r="B10" s="56"/>
      <c r="C10" s="56"/>
      <c r="D10" s="56"/>
      <c r="E10" s="56"/>
      <c r="F10" s="56"/>
      <c r="G10" s="56"/>
      <c r="H10" s="56"/>
      <c r="I10" s="56"/>
      <c r="J10" s="56"/>
      <c r="K10" s="56"/>
      <c r="L10" s="56"/>
      <c r="M10" s="56"/>
      <c r="N10" s="56"/>
      <c r="O10" s="56"/>
      <c r="P10" s="56"/>
      <c r="Q10" s="56"/>
    </row>
    <row r="11" spans="1:17" x14ac:dyDescent="0.2">
      <c r="A11" s="56"/>
      <c r="B11" s="56"/>
      <c r="C11" s="60" t="s">
        <v>34</v>
      </c>
      <c r="D11" s="60"/>
      <c r="E11" s="60" t="s">
        <v>35</v>
      </c>
      <c r="F11" s="60"/>
      <c r="G11" s="60" t="s">
        <v>41</v>
      </c>
      <c r="H11" s="60"/>
      <c r="I11" s="60" t="s">
        <v>42</v>
      </c>
      <c r="J11" s="60"/>
      <c r="K11" s="60" t="s">
        <v>45</v>
      </c>
      <c r="L11" s="60"/>
      <c r="M11" s="60" t="s">
        <v>46</v>
      </c>
      <c r="N11" s="60"/>
      <c r="O11" s="60" t="s">
        <v>47</v>
      </c>
      <c r="P11" s="60"/>
      <c r="Q11" s="56"/>
    </row>
    <row r="12" spans="1:17" ht="29.25" customHeight="1" x14ac:dyDescent="0.2">
      <c r="A12" s="56"/>
      <c r="B12" s="56"/>
      <c r="C12" s="61" t="s">
        <v>37</v>
      </c>
      <c r="D12" s="56" t="s">
        <v>38</v>
      </c>
      <c r="E12" s="61" t="s">
        <v>37</v>
      </c>
      <c r="F12" s="56" t="s">
        <v>38</v>
      </c>
      <c r="G12" s="61" t="s">
        <v>37</v>
      </c>
      <c r="H12" s="56" t="s">
        <v>38</v>
      </c>
      <c r="I12" s="61" t="s">
        <v>37</v>
      </c>
      <c r="J12" s="56" t="s">
        <v>38</v>
      </c>
      <c r="K12" s="61" t="s">
        <v>37</v>
      </c>
      <c r="L12" s="56" t="s">
        <v>38</v>
      </c>
      <c r="M12" s="61" t="s">
        <v>37</v>
      </c>
      <c r="N12" s="56" t="s">
        <v>38</v>
      </c>
      <c r="O12" s="61" t="s">
        <v>37</v>
      </c>
      <c r="P12" s="56" t="s">
        <v>38</v>
      </c>
      <c r="Q12" s="56"/>
    </row>
    <row r="13" spans="1:17" x14ac:dyDescent="0.2">
      <c r="A13" s="56" t="s">
        <v>39</v>
      </c>
      <c r="B13" s="56"/>
      <c r="C13" s="56">
        <v>6.2</v>
      </c>
      <c r="D13" s="56"/>
      <c r="E13" s="56"/>
      <c r="F13" s="56"/>
      <c r="G13" s="56">
        <v>8.8000000000000007</v>
      </c>
      <c r="H13" s="56"/>
      <c r="I13" s="56"/>
      <c r="J13" s="56"/>
      <c r="K13" s="56"/>
      <c r="L13" s="56"/>
      <c r="M13" s="56"/>
      <c r="N13" s="56"/>
      <c r="O13" s="56">
        <v>8.8000000000000007</v>
      </c>
      <c r="P13" s="56"/>
      <c r="Q13" s="56"/>
    </row>
    <row r="14" spans="1:17" x14ac:dyDescent="0.2">
      <c r="A14" s="56" t="s">
        <v>43</v>
      </c>
      <c r="B14" s="56"/>
      <c r="C14" s="56"/>
      <c r="D14" s="56"/>
      <c r="E14" s="56"/>
      <c r="F14" s="56"/>
      <c r="G14" s="56"/>
      <c r="H14" s="56"/>
      <c r="I14" s="56">
        <v>24.5</v>
      </c>
      <c r="J14" s="57">
        <f>+I14*C23</f>
        <v>22527750000</v>
      </c>
      <c r="K14" s="56"/>
      <c r="L14" s="57">
        <f>+K14*H6</f>
        <v>0</v>
      </c>
      <c r="M14" s="56"/>
      <c r="N14" s="56"/>
      <c r="O14" s="56"/>
      <c r="P14" s="56"/>
      <c r="Q14" s="56"/>
    </row>
    <row r="15" spans="1:17" x14ac:dyDescent="0.2">
      <c r="A15" s="56" t="s">
        <v>31</v>
      </c>
      <c r="B15" s="56"/>
      <c r="C15" s="56">
        <v>21.9</v>
      </c>
      <c r="D15" s="57">
        <f>C15*$B$6</f>
        <v>30616199999.999996</v>
      </c>
      <c r="E15" s="56">
        <v>1.3</v>
      </c>
      <c r="F15" s="57">
        <f>E15*$B$6</f>
        <v>1817400000</v>
      </c>
      <c r="G15" s="56">
        <v>45.6</v>
      </c>
      <c r="H15" s="57">
        <f>G15*$B$6</f>
        <v>63748800000</v>
      </c>
      <c r="I15" s="56">
        <v>21.5</v>
      </c>
      <c r="J15" s="57">
        <f>I15*$B$6</f>
        <v>30057000000</v>
      </c>
      <c r="K15" s="56">
        <v>18.100000000000001</v>
      </c>
      <c r="L15" s="57">
        <f>K15*$B$6</f>
        <v>25303800000.000004</v>
      </c>
      <c r="M15" s="56">
        <v>38.9</v>
      </c>
      <c r="N15" s="57">
        <f>M15*$B$6</f>
        <v>54382200000</v>
      </c>
      <c r="O15" s="56">
        <v>18.5</v>
      </c>
      <c r="P15" s="57">
        <f>O15*$B$6</f>
        <v>25863000000</v>
      </c>
      <c r="Q15" s="56"/>
    </row>
    <row r="16" spans="1:17" x14ac:dyDescent="0.2">
      <c r="A16" s="56" t="s">
        <v>29</v>
      </c>
      <c r="B16" s="56"/>
      <c r="C16" s="56">
        <f>5.9/2</f>
        <v>2.95</v>
      </c>
      <c r="D16" s="57">
        <f>+C16*$B$4</f>
        <v>1718375000</v>
      </c>
      <c r="E16" s="56">
        <v>11</v>
      </c>
      <c r="F16" s="57">
        <f>+E16*$B$4</f>
        <v>6407500000</v>
      </c>
      <c r="G16" s="56">
        <v>15.2</v>
      </c>
      <c r="H16" s="57">
        <f>+G16*$B$4</f>
        <v>8854000000</v>
      </c>
      <c r="I16" s="56">
        <v>4.5</v>
      </c>
      <c r="J16" s="57">
        <f>+I16*$B$4</f>
        <v>2621250000</v>
      </c>
      <c r="K16" s="56">
        <v>2</v>
      </c>
      <c r="L16" s="57">
        <f>+K16*$B$4</f>
        <v>1165000000</v>
      </c>
      <c r="M16" s="56">
        <v>3.3</v>
      </c>
      <c r="N16" s="57">
        <f>+M16*$B$4</f>
        <v>1922250000</v>
      </c>
      <c r="O16" s="56">
        <v>6.2</v>
      </c>
      <c r="P16" s="57">
        <f>+O16*$B$4</f>
        <v>3611500000</v>
      </c>
      <c r="Q16" s="56"/>
    </row>
    <row r="17" spans="1:17" x14ac:dyDescent="0.2">
      <c r="A17" s="56" t="s">
        <v>30</v>
      </c>
      <c r="B17" s="56"/>
      <c r="C17" s="56">
        <f>5.9/2</f>
        <v>2.95</v>
      </c>
      <c r="D17" s="57">
        <f>+C17*$B$5</f>
        <v>2062050000.0000002</v>
      </c>
      <c r="E17" s="56">
        <v>10.6</v>
      </c>
      <c r="F17" s="57">
        <f>+E17*$B$5</f>
        <v>7409400000</v>
      </c>
      <c r="G17" s="56">
        <v>3.4</v>
      </c>
      <c r="H17" s="57">
        <f>+G17*$B$5</f>
        <v>2376600000</v>
      </c>
      <c r="I17" s="56">
        <v>4.5</v>
      </c>
      <c r="J17" s="57">
        <f>+I17*$B$5</f>
        <v>3145500000</v>
      </c>
      <c r="K17" s="56">
        <v>4.5</v>
      </c>
      <c r="L17" s="57">
        <f>+K17*$B$5</f>
        <v>3145500000</v>
      </c>
      <c r="M17" s="56">
        <v>9.1999999999999993</v>
      </c>
      <c r="N17" s="57">
        <f>+M17*$B$5</f>
        <v>6430799999.999999</v>
      </c>
      <c r="O17" s="56"/>
      <c r="P17" s="57">
        <f>+O17*$B$5</f>
        <v>0</v>
      </c>
      <c r="Q17" s="56"/>
    </row>
    <row r="18" spans="1:17" x14ac:dyDescent="0.2">
      <c r="A18" s="56" t="s">
        <v>36</v>
      </c>
      <c r="B18" s="56"/>
      <c r="C18" s="62">
        <f>35-(C13+C15+C16+C17)</f>
        <v>1</v>
      </c>
      <c r="D18" s="57">
        <f>C18*$B$7</f>
        <v>2280000000</v>
      </c>
      <c r="E18" s="56">
        <f>15.9+4.4</f>
        <v>20.3</v>
      </c>
      <c r="F18" s="57">
        <f>E18*$B$7</f>
        <v>46284000000</v>
      </c>
      <c r="G18" s="56">
        <f>6.3+7.2</f>
        <v>13.5</v>
      </c>
      <c r="H18" s="57">
        <f>G18*$B$7</f>
        <v>30780000000</v>
      </c>
      <c r="I18" s="56">
        <v>14.4</v>
      </c>
      <c r="J18" s="57">
        <f>I18*$B$7</f>
        <v>32832000000</v>
      </c>
      <c r="K18" s="56">
        <v>0.4</v>
      </c>
      <c r="L18" s="57">
        <f>K18*$B$7</f>
        <v>912000000</v>
      </c>
      <c r="M18" s="56">
        <f>4.8</f>
        <v>4.8</v>
      </c>
      <c r="N18" s="57">
        <f>M18*$B$7</f>
        <v>10944000000</v>
      </c>
      <c r="O18" s="56">
        <v>4.3</v>
      </c>
      <c r="P18" s="57">
        <f>O18*$B$7</f>
        <v>9804000000</v>
      </c>
      <c r="Q18" s="56"/>
    </row>
    <row r="19" spans="1:17" s="30" customFormat="1" ht="15" x14ac:dyDescent="0.25">
      <c r="A19" s="58" t="s">
        <v>40</v>
      </c>
      <c r="B19" s="58"/>
      <c r="C19" s="58">
        <f>SUM(C13:C18)</f>
        <v>35</v>
      </c>
      <c r="D19" s="59">
        <f>SUM(D15:D18)</f>
        <v>36676625000</v>
      </c>
      <c r="E19" s="58">
        <f>SUM(E13:E18)</f>
        <v>43.2</v>
      </c>
      <c r="F19" s="59">
        <f>SUM(F15:F18)</f>
        <v>61918300000</v>
      </c>
      <c r="G19" s="58">
        <f>SUM(G13:G18)</f>
        <v>86.500000000000014</v>
      </c>
      <c r="H19" s="59">
        <f>SUM(H15:H18)</f>
        <v>105759400000</v>
      </c>
      <c r="I19" s="58">
        <f>SUM(I13:I18)</f>
        <v>69.400000000000006</v>
      </c>
      <c r="J19" s="59">
        <f>SUM(J14:J18)</f>
        <v>91183500000</v>
      </c>
      <c r="K19" s="58">
        <f>SUM(K13:K18)</f>
        <v>25</v>
      </c>
      <c r="L19" s="59">
        <f>SUM(L14:L18)</f>
        <v>30526300000.000004</v>
      </c>
      <c r="M19" s="58">
        <f>SUM(M13:M18)</f>
        <v>56.199999999999989</v>
      </c>
      <c r="N19" s="59">
        <f>SUM(N14:N18)</f>
        <v>73679250000</v>
      </c>
      <c r="O19" s="58">
        <f>SUM(O13:O18)</f>
        <v>37.799999999999997</v>
      </c>
      <c r="P19" s="59">
        <f>SUM(P14:P18)</f>
        <v>39278500000</v>
      </c>
      <c r="Q19" s="58"/>
    </row>
    <row r="20" spans="1:17" ht="15" x14ac:dyDescent="0.25">
      <c r="A20" s="58" t="s">
        <v>33</v>
      </c>
      <c r="B20" s="56"/>
      <c r="C20" s="56"/>
      <c r="D20" s="59">
        <f>D19/C19</f>
        <v>1047903571.4285715</v>
      </c>
      <c r="E20" s="56"/>
      <c r="F20" s="59">
        <f>F19/E19</f>
        <v>1433293981.4814813</v>
      </c>
      <c r="G20" s="56"/>
      <c r="H20" s="59">
        <f>H19/G19</f>
        <v>1222652023.121387</v>
      </c>
      <c r="I20" s="56"/>
      <c r="J20" s="59">
        <f>J19/I19</f>
        <v>1313883285.3025935</v>
      </c>
      <c r="K20" s="56"/>
      <c r="L20" s="59">
        <f>L19/K19</f>
        <v>1221052000.0000002</v>
      </c>
      <c r="M20" s="56"/>
      <c r="N20" s="59">
        <f>N19/M19</f>
        <v>1311018683.2740216</v>
      </c>
      <c r="O20" s="56"/>
      <c r="P20" s="59">
        <f>P19/O19</f>
        <v>1039113756.6137567</v>
      </c>
      <c r="Q20" s="57">
        <f>AVERAGE(D20:P20)</f>
        <v>1226988185.8888302</v>
      </c>
    </row>
    <row r="21" spans="1:17" x14ac:dyDescent="0.2">
      <c r="A21" s="56"/>
      <c r="B21" s="56"/>
      <c r="C21" s="56"/>
      <c r="D21" s="56"/>
      <c r="E21" s="56"/>
      <c r="F21" s="56"/>
      <c r="G21" s="56"/>
      <c r="H21" s="56"/>
      <c r="I21" s="56"/>
      <c r="J21" s="56"/>
      <c r="K21" s="56"/>
      <c r="L21" s="56"/>
      <c r="M21" s="56"/>
      <c r="N21" s="56"/>
      <c r="O21" s="56"/>
      <c r="P21" s="56"/>
      <c r="Q21" s="56"/>
    </row>
    <row r="22" spans="1:17" x14ac:dyDescent="0.2">
      <c r="A22" s="56"/>
      <c r="B22" s="56"/>
      <c r="C22" s="56"/>
      <c r="D22" s="56"/>
      <c r="E22" s="56"/>
      <c r="F22" s="56"/>
      <c r="G22" s="56"/>
      <c r="H22" s="56"/>
      <c r="I22" s="56"/>
      <c r="J22" s="56"/>
      <c r="K22" s="56"/>
      <c r="L22" s="56"/>
      <c r="M22" s="56"/>
      <c r="N22" s="56"/>
      <c r="O22" s="56"/>
      <c r="P22" s="56"/>
      <c r="Q22" s="56"/>
    </row>
    <row r="23" spans="1:17" x14ac:dyDescent="0.2">
      <c r="A23" s="57">
        <f>+B6+B7</f>
        <v>3678000000</v>
      </c>
      <c r="B23" s="56">
        <f>+A23/2</f>
        <v>1839000000</v>
      </c>
      <c r="C23" s="56">
        <f>+B23/2</f>
        <v>919500000</v>
      </c>
      <c r="D23" s="56"/>
      <c r="E23" s="56"/>
      <c r="F23" s="56"/>
      <c r="G23" s="56"/>
      <c r="H23" s="56"/>
      <c r="I23" s="56"/>
      <c r="J23" s="56"/>
      <c r="K23" s="56"/>
      <c r="L23" s="56"/>
      <c r="M23" s="56"/>
      <c r="N23" s="56"/>
      <c r="O23" s="56"/>
      <c r="P23" s="56"/>
      <c r="Q23" s="56"/>
    </row>
  </sheetData>
  <mergeCells count="7">
    <mergeCell ref="O11:P11"/>
    <mergeCell ref="E11:F11"/>
    <mergeCell ref="C11:D11"/>
    <mergeCell ref="G11:H11"/>
    <mergeCell ref="I11:J11"/>
    <mergeCell ref="K11:L11"/>
    <mergeCell ref="M11:N11"/>
  </mergeCells>
  <pageMargins left="0.7" right="0.7" top="0.75" bottom="0.75" header="0.3" footer="0.3"/>
  <pageSetup paperSize="9" scale="75" orientation="landscape" verticalDpi="0" r:id="rId1"/>
  <ignoredErrors>
    <ignoredError sqref="E18:E19 D19"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11"/>
  <sheetViews>
    <sheetView workbookViewId="0">
      <selection activeCell="I16" sqref="I16"/>
    </sheetView>
  </sheetViews>
  <sheetFormatPr defaultRowHeight="14.25" x14ac:dyDescent="0.2"/>
  <cols>
    <col min="7" max="7" width="11.375" bestFit="1" customWidth="1"/>
  </cols>
  <sheetData>
    <row r="3" spans="7:7" ht="17.25" thickBot="1" x14ac:dyDescent="0.25">
      <c r="G3" s="63">
        <v>7200000</v>
      </c>
    </row>
    <row r="4" spans="7:7" ht="17.25" thickBot="1" x14ac:dyDescent="0.25">
      <c r="G4" s="63">
        <v>5400000</v>
      </c>
    </row>
    <row r="5" spans="7:7" ht="17.25" thickBot="1" x14ac:dyDescent="0.25">
      <c r="G5" s="63">
        <v>2880000</v>
      </c>
    </row>
    <row r="6" spans="7:7" ht="17.25" thickBot="1" x14ac:dyDescent="0.25">
      <c r="G6" s="63">
        <v>7920000</v>
      </c>
    </row>
    <row r="7" spans="7:7" ht="17.25" thickBot="1" x14ac:dyDescent="0.25">
      <c r="G7" s="63">
        <v>5940000</v>
      </c>
    </row>
    <row r="8" spans="7:7" ht="17.25" thickBot="1" x14ac:dyDescent="0.25">
      <c r="G8" s="64">
        <v>3420000</v>
      </c>
    </row>
    <row r="9" spans="7:7" ht="17.25" thickBot="1" x14ac:dyDescent="0.25">
      <c r="G9" s="64">
        <v>2160000</v>
      </c>
    </row>
    <row r="10" spans="7:7" x14ac:dyDescent="0.2">
      <c r="G10" s="56"/>
    </row>
    <row r="11" spans="7:7" x14ac:dyDescent="0.2">
      <c r="G11" s="57">
        <f>AVERAGE(G3:G9)</f>
        <v>4988571.4285714282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A</cp:lastModifiedBy>
  <cp:lastPrinted>2019-12-02T09:25:47Z</cp:lastPrinted>
  <dcterms:created xsi:type="dcterms:W3CDTF">2017-10-27T03:59:28Z</dcterms:created>
  <dcterms:modified xsi:type="dcterms:W3CDTF">2019-12-27T10:53:13Z</dcterms:modified>
</cp:coreProperties>
</file>